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3" i="1"/>
  <c r="F15"/>
  <c r="F14"/>
  <c r="F27"/>
  <c r="H27" s="1"/>
  <c r="F26"/>
  <c r="F21"/>
  <c r="F22"/>
  <c r="F23"/>
  <c r="F24"/>
  <c r="F25"/>
  <c r="F20"/>
  <c r="F18"/>
  <c r="F16"/>
  <c r="E19"/>
  <c r="E17"/>
  <c r="D17"/>
  <c r="D19"/>
  <c r="F11"/>
  <c r="H48"/>
  <c r="H9"/>
  <c r="H12"/>
  <c r="H18"/>
  <c r="H28"/>
  <c r="H30"/>
  <c r="H31"/>
  <c r="H32"/>
  <c r="H33"/>
  <c r="H35"/>
  <c r="H36"/>
  <c r="H37"/>
  <c r="H38"/>
  <c r="H39"/>
  <c r="H40"/>
  <c r="H41"/>
  <c r="H42"/>
  <c r="H45"/>
  <c r="H46"/>
  <c r="H8"/>
  <c r="G34"/>
  <c r="G43" s="1"/>
  <c r="F34"/>
  <c r="G26"/>
  <c r="G17"/>
  <c r="G29" s="1"/>
  <c r="F10" l="1"/>
  <c r="G47"/>
  <c r="G44"/>
  <c r="H15" l="1"/>
  <c r="H16"/>
  <c r="H14"/>
  <c r="I25" l="1"/>
  <c r="E34"/>
  <c r="I45"/>
  <c r="D34"/>
  <c r="E26"/>
  <c r="D26"/>
  <c r="H26" s="1"/>
  <c r="D11"/>
  <c r="H11" s="1"/>
  <c r="D10"/>
  <c r="H10" s="1"/>
  <c r="I9"/>
  <c r="I12"/>
  <c r="I14"/>
  <c r="I15"/>
  <c r="I33"/>
  <c r="I8"/>
  <c r="D43" l="1"/>
  <c r="H43" s="1"/>
  <c r="H34"/>
  <c r="E43"/>
  <c r="I38"/>
  <c r="D29"/>
  <c r="I16"/>
  <c r="I11"/>
  <c r="I10"/>
  <c r="D44" l="1"/>
  <c r="I43"/>
  <c r="D47"/>
  <c r="E29"/>
  <c r="I17"/>
  <c r="D49" l="1"/>
  <c r="E44"/>
  <c r="E47"/>
  <c r="I47" s="1"/>
  <c r="I29"/>
  <c r="I44" l="1"/>
  <c r="H20"/>
  <c r="H25"/>
  <c r="H21"/>
  <c r="F19"/>
  <c r="F17" s="1"/>
  <c r="H17" l="1"/>
  <c r="F29"/>
  <c r="H19"/>
  <c r="H29" l="1"/>
  <c r="F47"/>
  <c r="F44"/>
  <c r="H44" s="1"/>
  <c r="H47" l="1"/>
  <c r="F49"/>
  <c r="H49" s="1"/>
</calcChain>
</file>

<file path=xl/sharedStrings.xml><?xml version="1.0" encoding="utf-8"?>
<sst xmlns="http://schemas.openxmlformats.org/spreadsheetml/2006/main" count="113" uniqueCount="62">
  <si>
    <t>№</t>
  </si>
  <si>
    <t>Статьи затрат</t>
  </si>
  <si>
    <t>Ед.изм.</t>
  </si>
  <si>
    <t>утверждено</t>
  </si>
  <si>
    <t>факт</t>
  </si>
  <si>
    <t>Примечание</t>
  </si>
  <si>
    <t>Натуральные показатели</t>
  </si>
  <si>
    <t>Поступление электроэнергии в сеть, в т.ч.</t>
  </si>
  <si>
    <t>Технологический расход (потери)</t>
  </si>
  <si>
    <t>%</t>
  </si>
  <si>
    <t>Полезный отпуск потребителям</t>
  </si>
  <si>
    <t>млн.к.Втч</t>
  </si>
  <si>
    <t>Заявленная мощность потребителей сети</t>
  </si>
  <si>
    <t>Подконтрольные расходы</t>
  </si>
  <si>
    <t>МВт</t>
  </si>
  <si>
    <t>Материалы</t>
  </si>
  <si>
    <t>Работы и услуги производственного характера</t>
  </si>
  <si>
    <t>Затраты на оплату труда</t>
  </si>
  <si>
    <t>Прочие расходы, в т.ч.</t>
  </si>
  <si>
    <t>ремонт основных средств</t>
  </si>
  <si>
    <t>работы и услуги сторонних организаций</t>
  </si>
  <si>
    <t>расходы на командировки и представительские</t>
  </si>
  <si>
    <t>расходы на подготовку кадров</t>
  </si>
  <si>
    <t>Затраты из прибыли, в т.ч.</t>
  </si>
  <si>
    <t>прибыль на социальное развитие</t>
  </si>
  <si>
    <t>прибыль на прочие цели</t>
  </si>
  <si>
    <t>Итого подконтрольных расходов</t>
  </si>
  <si>
    <t>Неподконтрольные расходы</t>
  </si>
  <si>
    <t>Электроэнергия на хозяйственные нужды</t>
  </si>
  <si>
    <t>Теплоэнергия</t>
  </si>
  <si>
    <t>Аренда и лизинг</t>
  </si>
  <si>
    <t>Налоги, в т.ч.</t>
  </si>
  <si>
    <t>плата за землю</t>
  </si>
  <si>
    <t>налог на имущество</t>
  </si>
  <si>
    <t>прочие налоги и сборы</t>
  </si>
  <si>
    <t>Отчисления на социальные нужды</t>
  </si>
  <si>
    <t>Амортизация</t>
  </si>
  <si>
    <t>Налог на прибыль</t>
  </si>
  <si>
    <t>Итого неподконтрольные расходов</t>
  </si>
  <si>
    <t>тыс.руб.</t>
  </si>
  <si>
    <t>Стоимость электрической энергии на технологический расход</t>
  </si>
  <si>
    <t>Отклонение</t>
  </si>
  <si>
    <t>нат.ед.</t>
  </si>
  <si>
    <t>В соответствии с формами 46-ээ</t>
  </si>
  <si>
    <t>ИТОГО</t>
  </si>
  <si>
    <t>другие прочие расходы</t>
  </si>
  <si>
    <t>Общехозяйственные расходы</t>
  </si>
  <si>
    <t>В соответствии с оборотно-сальдовой ведомостью по сч.20 за 2016 г.</t>
  </si>
  <si>
    <t>В соответствии с оборотно-сальдовой ведомостью по сч.26 за 2016 г.</t>
  </si>
  <si>
    <t>В соответствии с оборотно-сальдовой ведомостью по сч.20,26  за 2016 г.</t>
  </si>
  <si>
    <t>В соответствии с оборотно-сальдовой ведомостью по сч.20,26 за 2016 г.</t>
  </si>
  <si>
    <t>ПЛАН РАСХОДОВ</t>
  </si>
  <si>
    <t>Прочие неподконтрольные расходы (выпадающие доходы)</t>
  </si>
  <si>
    <t>Итого расходов на передачу э/э:</t>
  </si>
  <si>
    <t>Корректировка</t>
  </si>
  <si>
    <t>Итого прямых расходов на передачу э/э:</t>
  </si>
  <si>
    <t>2018 г.</t>
  </si>
  <si>
    <t>2019 г.</t>
  </si>
  <si>
    <t>по статьям затрат на 2019 год ООО ПКФ  "Энерготехнологии"</t>
  </si>
  <si>
    <t>затраты на охрану и пожарную безопасность</t>
  </si>
  <si>
    <t>затраты на юридическую и информационную безопасность</t>
  </si>
  <si>
    <t>расходы на страхование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</si>
</sst>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1" fontId="6" fillId="0" borderId="1" xfId="0" applyNumberFormat="1" applyFont="1" applyBorder="1"/>
    <xf numFmtId="0" fontId="1" fillId="0" borderId="1" xfId="0" applyFont="1" applyBorder="1" applyAlignment="1">
      <alignment wrapText="1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N43" sqref="N43"/>
    </sheetView>
  </sheetViews>
  <sheetFormatPr defaultRowHeight="15"/>
  <cols>
    <col min="1" max="1" width="3.5703125" customWidth="1"/>
    <col min="2" max="2" width="45.140625" customWidth="1"/>
    <col min="3" max="3" width="9.7109375" customWidth="1"/>
    <col min="4" max="4" width="11.85546875" customWidth="1"/>
    <col min="5" max="5" width="10.85546875" customWidth="1"/>
    <col min="6" max="6" width="12.7109375" customWidth="1"/>
    <col min="7" max="7" width="10.85546875" customWidth="1"/>
    <col min="8" max="8" width="11.5703125" customWidth="1"/>
    <col min="9" max="9" width="9.140625" customWidth="1"/>
    <col min="10" max="10" width="37.140625" hidden="1" customWidth="1"/>
  </cols>
  <sheetData>
    <row r="1" spans="1:10" ht="18.75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.75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>
      <c r="A4" s="22" t="s">
        <v>0</v>
      </c>
      <c r="B4" s="22" t="s">
        <v>1</v>
      </c>
      <c r="C4" s="22" t="s">
        <v>2</v>
      </c>
      <c r="D4" s="24" t="s">
        <v>56</v>
      </c>
      <c r="E4" s="25"/>
      <c r="F4" s="24" t="s">
        <v>57</v>
      </c>
      <c r="G4" s="25"/>
      <c r="H4" s="25" t="s">
        <v>41</v>
      </c>
      <c r="I4" s="26"/>
      <c r="J4" s="22" t="s">
        <v>5</v>
      </c>
    </row>
    <row r="5" spans="1:10">
      <c r="A5" s="22"/>
      <c r="B5" s="22"/>
      <c r="C5" s="22"/>
      <c r="D5" s="1" t="s">
        <v>3</v>
      </c>
      <c r="E5" s="1" t="s">
        <v>4</v>
      </c>
      <c r="F5" s="20" t="s">
        <v>3</v>
      </c>
      <c r="G5" s="20" t="s">
        <v>4</v>
      </c>
      <c r="H5" s="1" t="s">
        <v>42</v>
      </c>
      <c r="I5" s="1" t="s">
        <v>9</v>
      </c>
      <c r="J5" s="22"/>
    </row>
    <row r="6" spans="1:10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0">
      <c r="A7" s="1"/>
      <c r="B7" s="5" t="s">
        <v>6</v>
      </c>
      <c r="C7" s="2"/>
      <c r="D7" s="2"/>
      <c r="E7" s="2"/>
      <c r="F7" s="2"/>
      <c r="G7" s="2"/>
      <c r="H7" s="2"/>
      <c r="I7" s="2"/>
      <c r="J7" s="2"/>
    </row>
    <row r="8" spans="1:10">
      <c r="A8" s="1">
        <v>1</v>
      </c>
      <c r="B8" s="2" t="s">
        <v>7</v>
      </c>
      <c r="C8" s="2" t="s">
        <v>11</v>
      </c>
      <c r="D8" s="1">
        <v>16543</v>
      </c>
      <c r="E8" s="10"/>
      <c r="F8" s="20">
        <v>18332</v>
      </c>
      <c r="G8" s="10"/>
      <c r="H8" s="17">
        <f>F8-D8</f>
        <v>1789</v>
      </c>
      <c r="I8" s="9">
        <f>E8/D8*100</f>
        <v>0</v>
      </c>
      <c r="J8" s="2" t="s">
        <v>43</v>
      </c>
    </row>
    <row r="9" spans="1:10">
      <c r="A9" s="1">
        <v>2</v>
      </c>
      <c r="B9" s="2" t="s">
        <v>8</v>
      </c>
      <c r="C9" s="2" t="s">
        <v>11</v>
      </c>
      <c r="D9" s="1">
        <v>833</v>
      </c>
      <c r="E9" s="10"/>
      <c r="F9" s="20">
        <v>924</v>
      </c>
      <c r="G9" s="10"/>
      <c r="H9" s="17">
        <f t="shared" ref="H9:H49" si="0">F9-D9</f>
        <v>91</v>
      </c>
      <c r="I9" s="9">
        <f t="shared" ref="I9:I45" si="1">E9/D9*100</f>
        <v>0</v>
      </c>
      <c r="J9" s="2" t="s">
        <v>43</v>
      </c>
    </row>
    <row r="10" spans="1:10">
      <c r="A10" s="1"/>
      <c r="B10" s="2" t="s">
        <v>9</v>
      </c>
      <c r="C10" s="2" t="s">
        <v>9</v>
      </c>
      <c r="D10" s="11">
        <f>D9/D8*100</f>
        <v>5.0353623889258303</v>
      </c>
      <c r="E10" s="11"/>
      <c r="F10" s="11">
        <f>F9/F8*100</f>
        <v>5.0403665721143351</v>
      </c>
      <c r="G10" s="11"/>
      <c r="H10" s="17">
        <f t="shared" si="0"/>
        <v>5.0041831885048182E-3</v>
      </c>
      <c r="I10" s="9">
        <f t="shared" si="1"/>
        <v>0</v>
      </c>
      <c r="J10" s="2"/>
    </row>
    <row r="11" spans="1:10">
      <c r="A11" s="1">
        <v>3</v>
      </c>
      <c r="B11" s="2" t="s">
        <v>10</v>
      </c>
      <c r="C11" s="2" t="s">
        <v>11</v>
      </c>
      <c r="D11" s="1">
        <f>D8-D9</f>
        <v>15710</v>
      </c>
      <c r="E11" s="10"/>
      <c r="F11" s="20">
        <f>F8-F9</f>
        <v>17408</v>
      </c>
      <c r="G11" s="10"/>
      <c r="H11" s="17">
        <f t="shared" si="0"/>
        <v>1698</v>
      </c>
      <c r="I11" s="9">
        <f t="shared" si="1"/>
        <v>0</v>
      </c>
      <c r="J11" s="2" t="s">
        <v>43</v>
      </c>
    </row>
    <row r="12" spans="1:10">
      <c r="A12" s="1">
        <v>4</v>
      </c>
      <c r="B12" s="2" t="s">
        <v>12</v>
      </c>
      <c r="C12" s="1" t="s">
        <v>14</v>
      </c>
      <c r="D12" s="1">
        <v>7102</v>
      </c>
      <c r="E12" s="1"/>
      <c r="F12" s="20">
        <v>7870</v>
      </c>
      <c r="G12" s="20"/>
      <c r="H12" s="17">
        <f t="shared" si="0"/>
        <v>768</v>
      </c>
      <c r="I12" s="9">
        <f t="shared" si="1"/>
        <v>0</v>
      </c>
      <c r="J12" s="2" t="s">
        <v>43</v>
      </c>
    </row>
    <row r="13" spans="1:10">
      <c r="A13" s="1"/>
      <c r="B13" s="5" t="s">
        <v>13</v>
      </c>
      <c r="C13" s="2"/>
      <c r="D13" s="1"/>
      <c r="E13" s="1"/>
      <c r="F13" s="20"/>
      <c r="G13" s="20"/>
      <c r="H13" s="17"/>
      <c r="I13" s="9"/>
      <c r="J13" s="2"/>
    </row>
    <row r="14" spans="1:10" ht="30">
      <c r="A14" s="1"/>
      <c r="B14" s="2" t="s">
        <v>15</v>
      </c>
      <c r="C14" s="1" t="s">
        <v>39</v>
      </c>
      <c r="D14" s="11">
        <v>162.55000000000001</v>
      </c>
      <c r="E14" s="1"/>
      <c r="F14" s="11">
        <f>D14*0.9745</f>
        <v>158.40497500000001</v>
      </c>
      <c r="G14" s="20"/>
      <c r="H14" s="17">
        <f t="shared" si="0"/>
        <v>-4.145025000000004</v>
      </c>
      <c r="I14" s="9">
        <f t="shared" si="1"/>
        <v>0</v>
      </c>
      <c r="J14" s="7" t="s">
        <v>50</v>
      </c>
    </row>
    <row r="15" spans="1:10" ht="30">
      <c r="A15" s="1"/>
      <c r="B15" s="2" t="s">
        <v>16</v>
      </c>
      <c r="C15" s="1" t="s">
        <v>39</v>
      </c>
      <c r="D15" s="11">
        <v>7094.63</v>
      </c>
      <c r="E15" s="11"/>
      <c r="F15" s="11">
        <f>D15*0.9745+1.85</f>
        <v>6915.5669350000007</v>
      </c>
      <c r="G15" s="11"/>
      <c r="H15" s="17">
        <f t="shared" si="0"/>
        <v>-179.06306499999937</v>
      </c>
      <c r="I15" s="9">
        <f t="shared" si="1"/>
        <v>0</v>
      </c>
      <c r="J15" s="7" t="s">
        <v>50</v>
      </c>
    </row>
    <row r="16" spans="1:10" ht="30">
      <c r="A16" s="1"/>
      <c r="B16" s="2" t="s">
        <v>17</v>
      </c>
      <c r="C16" s="1" t="s">
        <v>39</v>
      </c>
      <c r="D16" s="11">
        <v>1962.94</v>
      </c>
      <c r="E16" s="10"/>
      <c r="F16" s="11">
        <f t="shared" ref="F15:F16" si="2">D16*0.9745</f>
        <v>1912.8850300000001</v>
      </c>
      <c r="G16" s="10"/>
      <c r="H16" s="17">
        <f t="shared" si="0"/>
        <v>-50.054969999999912</v>
      </c>
      <c r="I16" s="9">
        <f t="shared" si="1"/>
        <v>0</v>
      </c>
      <c r="J16" s="7" t="s">
        <v>50</v>
      </c>
    </row>
    <row r="17" spans="1:10" ht="30">
      <c r="A17" s="1"/>
      <c r="B17" s="2" t="s">
        <v>18</v>
      </c>
      <c r="C17" s="1" t="s">
        <v>39</v>
      </c>
      <c r="D17" s="11">
        <f>D18+D19</f>
        <v>417.74</v>
      </c>
      <c r="E17" s="11">
        <f t="shared" ref="E17:F17" si="3">E18+E19</f>
        <v>0</v>
      </c>
      <c r="F17" s="11">
        <f t="shared" si="3"/>
        <v>407.12940399999997</v>
      </c>
      <c r="G17" s="10">
        <f>SUM(G18:G25)</f>
        <v>0</v>
      </c>
      <c r="H17" s="17">
        <f t="shared" si="0"/>
        <v>-10.610596000000044</v>
      </c>
      <c r="I17" s="9">
        <f t="shared" si="1"/>
        <v>0</v>
      </c>
      <c r="J17" s="7" t="s">
        <v>50</v>
      </c>
    </row>
    <row r="18" spans="1:10">
      <c r="A18" s="1"/>
      <c r="B18" s="2" t="s">
        <v>19</v>
      </c>
      <c r="C18" s="1" t="s">
        <v>39</v>
      </c>
      <c r="D18" s="11">
        <v>89.59</v>
      </c>
      <c r="E18" s="10"/>
      <c r="F18" s="11">
        <f>D18*0.9746</f>
        <v>87.314413999999999</v>
      </c>
      <c r="G18" s="10"/>
      <c r="H18" s="17">
        <f t="shared" si="0"/>
        <v>-2.2755860000000041</v>
      </c>
      <c r="I18" s="9"/>
      <c r="J18" s="7"/>
    </row>
    <row r="19" spans="1:10" ht="30">
      <c r="A19" s="1"/>
      <c r="B19" s="2" t="s">
        <v>20</v>
      </c>
      <c r="C19" s="1" t="s">
        <v>39</v>
      </c>
      <c r="D19" s="11">
        <f>SUM(D20:D25)</f>
        <v>328.15</v>
      </c>
      <c r="E19" s="11">
        <f t="shared" ref="E19:F25" si="4">SUM(E20:E25)</f>
        <v>0</v>
      </c>
      <c r="F19" s="11">
        <f t="shared" si="4"/>
        <v>319.81498999999997</v>
      </c>
      <c r="G19" s="10"/>
      <c r="H19" s="17">
        <f t="shared" si="0"/>
        <v>-8.3350100000000111</v>
      </c>
      <c r="I19" s="9"/>
      <c r="J19" s="7" t="s">
        <v>50</v>
      </c>
    </row>
    <row r="20" spans="1:10">
      <c r="A20" s="1"/>
      <c r="B20" s="2" t="s">
        <v>22</v>
      </c>
      <c r="C20" s="1" t="s">
        <v>39</v>
      </c>
      <c r="D20" s="11">
        <v>21.74</v>
      </c>
      <c r="E20" s="10"/>
      <c r="F20" s="11">
        <f>D20*0.9746</f>
        <v>21.187804</v>
      </c>
      <c r="G20" s="10"/>
      <c r="H20" s="17">
        <f t="shared" si="0"/>
        <v>-0.55219599999999858</v>
      </c>
      <c r="I20" s="9"/>
      <c r="J20" s="7"/>
    </row>
    <row r="21" spans="1:10" ht="30">
      <c r="A21" s="1"/>
      <c r="B21" s="2" t="s">
        <v>21</v>
      </c>
      <c r="C21" s="1" t="s">
        <v>39</v>
      </c>
      <c r="D21" s="11"/>
      <c r="E21" s="10"/>
      <c r="F21" s="11">
        <f t="shared" ref="F21:F25" si="5">D21*0.9746</f>
        <v>0</v>
      </c>
      <c r="G21" s="10"/>
      <c r="H21" s="17">
        <f t="shared" si="0"/>
        <v>0</v>
      </c>
      <c r="I21" s="9"/>
      <c r="J21" s="7" t="s">
        <v>48</v>
      </c>
    </row>
    <row r="22" spans="1:10">
      <c r="A22" s="21"/>
      <c r="B22" s="2" t="s">
        <v>59</v>
      </c>
      <c r="C22" s="21" t="s">
        <v>39</v>
      </c>
      <c r="D22" s="11">
        <v>0.68</v>
      </c>
      <c r="E22" s="10"/>
      <c r="F22" s="11">
        <f t="shared" si="5"/>
        <v>0.66272800000000009</v>
      </c>
      <c r="G22" s="10"/>
      <c r="H22" s="17"/>
      <c r="I22" s="9"/>
      <c r="J22" s="7"/>
    </row>
    <row r="23" spans="1:10" ht="30">
      <c r="A23" s="21"/>
      <c r="B23" s="7" t="s">
        <v>60</v>
      </c>
      <c r="C23" s="21" t="s">
        <v>39</v>
      </c>
      <c r="D23" s="11">
        <v>151.97999999999999</v>
      </c>
      <c r="E23" s="10"/>
      <c r="F23" s="11">
        <f t="shared" si="5"/>
        <v>148.119708</v>
      </c>
      <c r="G23" s="10"/>
      <c r="H23" s="17"/>
      <c r="I23" s="9"/>
      <c r="J23" s="7"/>
    </row>
    <row r="24" spans="1:10">
      <c r="A24" s="21"/>
      <c r="B24" s="7" t="s">
        <v>61</v>
      </c>
      <c r="C24" s="21" t="s">
        <v>39</v>
      </c>
      <c r="D24" s="11">
        <v>2.5299999999999998</v>
      </c>
      <c r="E24" s="10"/>
      <c r="F24" s="11">
        <f t="shared" si="5"/>
        <v>2.465738</v>
      </c>
      <c r="G24" s="10"/>
      <c r="H24" s="17"/>
      <c r="I24" s="9"/>
      <c r="J24" s="7"/>
    </row>
    <row r="25" spans="1:10" ht="30">
      <c r="A25" s="1"/>
      <c r="B25" s="2" t="s">
        <v>45</v>
      </c>
      <c r="C25" s="1" t="s">
        <v>39</v>
      </c>
      <c r="D25" s="11">
        <v>151.22</v>
      </c>
      <c r="E25" s="11"/>
      <c r="F25" s="11">
        <f t="shared" si="5"/>
        <v>147.37901199999999</v>
      </c>
      <c r="G25" s="11"/>
      <c r="H25" s="17">
        <f t="shared" si="0"/>
        <v>-3.8409880000000101</v>
      </c>
      <c r="I25" s="9">
        <f t="shared" si="1"/>
        <v>0</v>
      </c>
      <c r="J25" s="7" t="s">
        <v>49</v>
      </c>
    </row>
    <row r="26" spans="1:10">
      <c r="A26" s="1"/>
      <c r="B26" s="2" t="s">
        <v>23</v>
      </c>
      <c r="C26" s="1" t="s">
        <v>39</v>
      </c>
      <c r="D26" s="1">
        <f>D27+D28</f>
        <v>135.36000000000001</v>
      </c>
      <c r="E26" s="1">
        <f>E27+E28</f>
        <v>0</v>
      </c>
      <c r="F26" s="11">
        <f>D26*0.9746</f>
        <v>131.92185600000002</v>
      </c>
      <c r="G26" s="20">
        <f>G27+G28</f>
        <v>0</v>
      </c>
      <c r="H26" s="17">
        <f t="shared" si="0"/>
        <v>-3.4381439999999941</v>
      </c>
      <c r="I26" s="9"/>
      <c r="J26" s="7"/>
    </row>
    <row r="27" spans="1:10">
      <c r="A27" s="2"/>
      <c r="B27" s="2" t="s">
        <v>24</v>
      </c>
      <c r="C27" s="1" t="s">
        <v>39</v>
      </c>
      <c r="D27" s="1">
        <v>135.36000000000001</v>
      </c>
      <c r="E27" s="1"/>
      <c r="F27" s="11">
        <f>D27*0.9746</f>
        <v>131.92185600000002</v>
      </c>
      <c r="G27" s="20"/>
      <c r="H27" s="17">
        <f t="shared" si="0"/>
        <v>-3.4381439999999941</v>
      </c>
      <c r="I27" s="9"/>
      <c r="J27" s="7"/>
    </row>
    <row r="28" spans="1:10">
      <c r="A28" s="2"/>
      <c r="B28" s="2" t="s">
        <v>25</v>
      </c>
      <c r="C28" s="1" t="s">
        <v>39</v>
      </c>
      <c r="D28" s="1"/>
      <c r="E28" s="1"/>
      <c r="F28" s="20"/>
      <c r="G28" s="20"/>
      <c r="H28" s="17">
        <f t="shared" si="0"/>
        <v>0</v>
      </c>
      <c r="I28" s="9"/>
      <c r="J28" s="7"/>
    </row>
    <row r="29" spans="1:10" ht="30">
      <c r="A29" s="2"/>
      <c r="B29" s="6" t="s">
        <v>26</v>
      </c>
      <c r="C29" s="1" t="s">
        <v>39</v>
      </c>
      <c r="D29" s="11">
        <f>D14+D15+D16+D17+D26</f>
        <v>9773.2200000000012</v>
      </c>
      <c r="E29" s="11">
        <f>E14+E15+E16+E17+E26</f>
        <v>0</v>
      </c>
      <c r="F29" s="11">
        <f>F14+F15+F16+F17+F26</f>
        <v>9525.9082000000017</v>
      </c>
      <c r="G29" s="11">
        <f>G14+G15+G16+G17+G26</f>
        <v>0</v>
      </c>
      <c r="H29" s="17">
        <f t="shared" si="0"/>
        <v>-247.31179999999949</v>
      </c>
      <c r="I29" s="9">
        <f t="shared" si="1"/>
        <v>0</v>
      </c>
      <c r="J29" s="7" t="s">
        <v>47</v>
      </c>
    </row>
    <row r="30" spans="1:10">
      <c r="A30" s="2"/>
      <c r="B30" s="5" t="s">
        <v>27</v>
      </c>
      <c r="C30" s="1"/>
      <c r="D30" s="1"/>
      <c r="E30" s="1"/>
      <c r="F30" s="20"/>
      <c r="G30" s="20"/>
      <c r="H30" s="17">
        <f t="shared" si="0"/>
        <v>0</v>
      </c>
      <c r="I30" s="9"/>
      <c r="J30" s="2"/>
    </row>
    <row r="31" spans="1:10">
      <c r="A31" s="2"/>
      <c r="B31" s="2" t="s">
        <v>28</v>
      </c>
      <c r="C31" s="1" t="s">
        <v>39</v>
      </c>
      <c r="D31" s="1"/>
      <c r="E31" s="1"/>
      <c r="F31" s="20"/>
      <c r="G31" s="20"/>
      <c r="H31" s="17">
        <f t="shared" si="0"/>
        <v>0</v>
      </c>
      <c r="I31" s="9"/>
      <c r="J31" s="2"/>
    </row>
    <row r="32" spans="1:10">
      <c r="A32" s="2"/>
      <c r="B32" s="2" t="s">
        <v>29</v>
      </c>
      <c r="C32" s="1" t="s">
        <v>39</v>
      </c>
      <c r="D32" s="1"/>
      <c r="E32" s="1"/>
      <c r="F32" s="20"/>
      <c r="G32" s="20"/>
      <c r="H32" s="17">
        <f t="shared" si="0"/>
        <v>0</v>
      </c>
      <c r="I32" s="9"/>
      <c r="J32" s="2"/>
    </row>
    <row r="33" spans="1:10" ht="30">
      <c r="A33" s="2"/>
      <c r="B33" s="2" t="s">
        <v>30</v>
      </c>
      <c r="C33" s="1" t="s">
        <v>39</v>
      </c>
      <c r="D33" s="1">
        <v>1556.43</v>
      </c>
      <c r="E33" s="14"/>
      <c r="F33" s="20">
        <v>981.89</v>
      </c>
      <c r="G33" s="14"/>
      <c r="H33" s="17">
        <f t="shared" si="0"/>
        <v>-574.54000000000008</v>
      </c>
      <c r="I33" s="9">
        <f t="shared" si="1"/>
        <v>0</v>
      </c>
      <c r="J33" s="7" t="s">
        <v>47</v>
      </c>
    </row>
    <row r="34" spans="1:10">
      <c r="A34" s="2"/>
      <c r="B34" s="2" t="s">
        <v>31</v>
      </c>
      <c r="C34" s="1" t="s">
        <v>39</v>
      </c>
      <c r="D34" s="1">
        <f>SUM(D35:D37)</f>
        <v>111.44</v>
      </c>
      <c r="E34" s="1">
        <f>SUM(E35:E37)</f>
        <v>0</v>
      </c>
      <c r="F34" s="20">
        <f>SUM(F35:F37)</f>
        <v>146.88999999999999</v>
      </c>
      <c r="G34" s="20">
        <f>SUM(G35:G37)</f>
        <v>0</v>
      </c>
      <c r="H34" s="17">
        <f t="shared" si="0"/>
        <v>35.449999999999989</v>
      </c>
      <c r="I34" s="9"/>
      <c r="J34" s="7"/>
    </row>
    <row r="35" spans="1:10">
      <c r="A35" s="2"/>
      <c r="B35" s="2" t="s">
        <v>32</v>
      </c>
      <c r="C35" s="1" t="s">
        <v>39</v>
      </c>
      <c r="D35" s="1"/>
      <c r="E35" s="1"/>
      <c r="F35" s="20"/>
      <c r="G35" s="20"/>
      <c r="H35" s="17">
        <f t="shared" si="0"/>
        <v>0</v>
      </c>
      <c r="I35" s="9"/>
      <c r="J35" s="7"/>
    </row>
    <row r="36" spans="1:10">
      <c r="A36" s="2"/>
      <c r="B36" s="2" t="s">
        <v>33</v>
      </c>
      <c r="C36" s="1" t="s">
        <v>39</v>
      </c>
      <c r="D36" s="1">
        <v>106.2</v>
      </c>
      <c r="E36" s="1"/>
      <c r="F36" s="20">
        <v>146.88999999999999</v>
      </c>
      <c r="G36" s="20"/>
      <c r="H36" s="17">
        <f t="shared" si="0"/>
        <v>40.689999999999984</v>
      </c>
      <c r="I36" s="9"/>
      <c r="J36" s="7"/>
    </row>
    <row r="37" spans="1:10">
      <c r="A37" s="2"/>
      <c r="B37" s="2" t="s">
        <v>34</v>
      </c>
      <c r="C37" s="1" t="s">
        <v>39</v>
      </c>
      <c r="D37" s="1">
        <v>5.24</v>
      </c>
      <c r="E37" s="1"/>
      <c r="F37" s="20"/>
      <c r="G37" s="20"/>
      <c r="H37" s="17">
        <f t="shared" si="0"/>
        <v>-5.24</v>
      </c>
      <c r="I37" s="9"/>
      <c r="J37" s="7"/>
    </row>
    <row r="38" spans="1:10" ht="30">
      <c r="A38" s="2"/>
      <c r="B38" s="2" t="s">
        <v>35</v>
      </c>
      <c r="C38" s="1" t="s">
        <v>39</v>
      </c>
      <c r="D38" s="1">
        <v>602.62</v>
      </c>
      <c r="E38" s="10"/>
      <c r="F38" s="20">
        <v>591.20000000000005</v>
      </c>
      <c r="G38" s="10"/>
      <c r="H38" s="17">
        <f t="shared" si="0"/>
        <v>-11.419999999999959</v>
      </c>
      <c r="I38" s="9">
        <f t="shared" si="1"/>
        <v>0</v>
      </c>
      <c r="J38" s="7" t="s">
        <v>47</v>
      </c>
    </row>
    <row r="39" spans="1:10" ht="30">
      <c r="A39" s="2"/>
      <c r="B39" s="7" t="s">
        <v>52</v>
      </c>
      <c r="C39" s="1" t="s">
        <v>39</v>
      </c>
      <c r="D39" s="1"/>
      <c r="E39" s="10"/>
      <c r="F39" s="20">
        <v>1532.97</v>
      </c>
      <c r="G39" s="10"/>
      <c r="H39" s="17">
        <f t="shared" si="0"/>
        <v>1532.97</v>
      </c>
      <c r="I39" s="9"/>
      <c r="J39" s="7" t="s">
        <v>48</v>
      </c>
    </row>
    <row r="40" spans="1:10">
      <c r="A40" s="2"/>
      <c r="B40" s="2" t="s">
        <v>36</v>
      </c>
      <c r="C40" s="1" t="s">
        <v>39</v>
      </c>
      <c r="D40" s="1">
        <v>682.12</v>
      </c>
      <c r="E40" s="12"/>
      <c r="F40" s="20">
        <v>682.12</v>
      </c>
      <c r="G40" s="12"/>
      <c r="H40" s="17">
        <f t="shared" si="0"/>
        <v>0</v>
      </c>
      <c r="I40" s="9"/>
      <c r="J40" s="7"/>
    </row>
    <row r="41" spans="1:10" ht="30">
      <c r="A41" s="2"/>
      <c r="B41" s="2" t="s">
        <v>46</v>
      </c>
      <c r="C41" s="1" t="s">
        <v>39</v>
      </c>
      <c r="D41" s="1"/>
      <c r="E41" s="10"/>
      <c r="F41" s="20">
        <v>69.599999999999994</v>
      </c>
      <c r="G41" s="10"/>
      <c r="H41" s="17">
        <f t="shared" si="0"/>
        <v>69.599999999999994</v>
      </c>
      <c r="I41" s="9"/>
      <c r="J41" s="7" t="s">
        <v>48</v>
      </c>
    </row>
    <row r="42" spans="1:10">
      <c r="A42" s="2"/>
      <c r="B42" s="2" t="s">
        <v>37</v>
      </c>
      <c r="C42" s="1" t="s">
        <v>39</v>
      </c>
      <c r="D42" s="1">
        <v>33.840000000000003</v>
      </c>
      <c r="E42" s="10"/>
      <c r="F42" s="20">
        <v>32.979999999999997</v>
      </c>
      <c r="G42" s="10"/>
      <c r="H42" s="17">
        <f t="shared" si="0"/>
        <v>-0.86000000000000654</v>
      </c>
      <c r="I42" s="9"/>
      <c r="J42" s="2"/>
    </row>
    <row r="43" spans="1:10">
      <c r="A43" s="2"/>
      <c r="B43" s="6" t="s">
        <v>38</v>
      </c>
      <c r="C43" s="1" t="s">
        <v>39</v>
      </c>
      <c r="D43" s="1">
        <f>D33+D34+D38+D40+D42+D39</f>
        <v>2986.4500000000003</v>
      </c>
      <c r="E43" s="10">
        <f>E33+E34+E38+E40+E42+E39+E41</f>
        <v>0</v>
      </c>
      <c r="F43" s="20">
        <f>F33+F34+F38+F40+F42+F39+F41</f>
        <v>4037.65</v>
      </c>
      <c r="G43" s="10">
        <f>G33+G34+G38+G40+G42+G39+G41</f>
        <v>0</v>
      </c>
      <c r="H43" s="17">
        <f t="shared" si="0"/>
        <v>1051.1999999999998</v>
      </c>
      <c r="I43" s="9">
        <f t="shared" si="1"/>
        <v>0</v>
      </c>
      <c r="J43" s="2"/>
    </row>
    <row r="44" spans="1:10" ht="40.5" customHeight="1">
      <c r="A44" s="2"/>
      <c r="B44" s="6" t="s">
        <v>55</v>
      </c>
      <c r="C44" s="13" t="s">
        <v>39</v>
      </c>
      <c r="D44" s="11">
        <f>D29+D43-D39</f>
        <v>12759.670000000002</v>
      </c>
      <c r="E44" s="13">
        <f>E29+E43</f>
        <v>0</v>
      </c>
      <c r="F44" s="11">
        <f>F29+F43-F39</f>
        <v>12030.588200000002</v>
      </c>
      <c r="G44" s="20">
        <f>G29+G43</f>
        <v>0</v>
      </c>
      <c r="H44" s="17">
        <f t="shared" si="0"/>
        <v>-729.08179999999993</v>
      </c>
      <c r="I44" s="9">
        <f t="shared" si="1"/>
        <v>0</v>
      </c>
      <c r="J44" s="2"/>
    </row>
    <row r="45" spans="1:10" ht="30">
      <c r="A45" s="2"/>
      <c r="B45" s="18" t="s">
        <v>40</v>
      </c>
      <c r="C45" s="1" t="s">
        <v>39</v>
      </c>
      <c r="D45" s="1">
        <v>1912.01</v>
      </c>
      <c r="E45" s="10"/>
      <c r="F45" s="20">
        <v>2126.12</v>
      </c>
      <c r="G45" s="10"/>
      <c r="H45" s="17">
        <f t="shared" si="0"/>
        <v>214.1099999999999</v>
      </c>
      <c r="I45" s="9">
        <f t="shared" si="1"/>
        <v>0</v>
      </c>
      <c r="J45" s="7" t="s">
        <v>47</v>
      </c>
    </row>
    <row r="46" spans="1:10">
      <c r="A46" s="2"/>
      <c r="B46" s="2"/>
      <c r="C46" s="2"/>
      <c r="D46" s="2"/>
      <c r="E46" s="2"/>
      <c r="F46" s="2"/>
      <c r="G46" s="2"/>
      <c r="H46" s="17">
        <f t="shared" si="0"/>
        <v>0</v>
      </c>
      <c r="I46" s="9"/>
      <c r="J46" s="2"/>
    </row>
    <row r="47" spans="1:10">
      <c r="A47" s="2"/>
      <c r="B47" s="2" t="s">
        <v>44</v>
      </c>
      <c r="C47" s="1" t="s">
        <v>39</v>
      </c>
      <c r="D47" s="19">
        <f>D29+D43+D45</f>
        <v>14671.680000000002</v>
      </c>
      <c r="E47" s="8">
        <f>E29+E43+E45</f>
        <v>0</v>
      </c>
      <c r="F47" s="19">
        <f>F29+F43+F45</f>
        <v>15689.678200000002</v>
      </c>
      <c r="G47" s="8">
        <f>G29+G43+G45</f>
        <v>0</v>
      </c>
      <c r="H47" s="17">
        <f t="shared" si="0"/>
        <v>1017.9982</v>
      </c>
      <c r="I47" s="9">
        <f t="shared" ref="I47" si="6">E47/D47*100</f>
        <v>0</v>
      </c>
      <c r="J47" s="2"/>
    </row>
    <row r="48" spans="1:10">
      <c r="A48" s="2"/>
      <c r="B48" s="2" t="s">
        <v>54</v>
      </c>
      <c r="C48" s="16" t="s">
        <v>39</v>
      </c>
      <c r="D48" s="2">
        <v>-28.44</v>
      </c>
      <c r="E48" s="2"/>
      <c r="F48" s="2">
        <v>60.43</v>
      </c>
      <c r="G48" s="2"/>
      <c r="H48" s="17">
        <f t="shared" si="0"/>
        <v>88.87</v>
      </c>
      <c r="I48" s="2"/>
      <c r="J48" s="2"/>
    </row>
    <row r="49" spans="1:10" ht="21">
      <c r="A49" s="2"/>
      <c r="B49" s="15" t="s">
        <v>53</v>
      </c>
      <c r="C49" s="16" t="s">
        <v>39</v>
      </c>
      <c r="D49" s="9">
        <f>D47+D48</f>
        <v>14643.240000000002</v>
      </c>
      <c r="E49" s="9"/>
      <c r="F49" s="9">
        <f>F47+F48</f>
        <v>15750.108200000002</v>
      </c>
      <c r="G49" s="2"/>
      <c r="H49" s="17">
        <f t="shared" si="0"/>
        <v>1106.8682000000008</v>
      </c>
      <c r="I49" s="2"/>
      <c r="J49" s="2"/>
    </row>
  </sheetData>
  <mergeCells count="9">
    <mergeCell ref="A4:A5"/>
    <mergeCell ref="B4:B5"/>
    <mergeCell ref="C4:C5"/>
    <mergeCell ref="J4:J5"/>
    <mergeCell ref="A1:J1"/>
    <mergeCell ref="A2:J2"/>
    <mergeCell ref="D4:E4"/>
    <mergeCell ref="H4:I4"/>
    <mergeCell ref="F4:G4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2019-02-06T10:08:57Z</dcterms:modified>
</cp:coreProperties>
</file>